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9"/>
  <workbookPr/>
  <mc:AlternateContent xmlns:mc="http://schemas.openxmlformats.org/markup-compatibility/2006">
    <mc:Choice Requires="x15">
      <x15ac:absPath xmlns:x15ac="http://schemas.microsoft.com/office/spreadsheetml/2010/11/ac" url="https://albemarlecountyva-my.sharepoint.com/personal/koleary_albemarle_org/Documents/Desktop/Financials Sent/FY25/"/>
    </mc:Choice>
  </mc:AlternateContent>
  <xr:revisionPtr revIDLastSave="0" documentId="8_{9642AAD1-375E-4117-8717-2B4FFE9F10FD}" xr6:coauthVersionLast="47" xr6:coauthVersionMax="47" xr10:uidLastSave="{00000000-0000-0000-0000-000000000000}"/>
  <bookViews>
    <workbookView xWindow="0" yWindow="780" windowWidth="23040" windowHeight="11460" xr2:uid="{3C1393AE-A389-4E4A-9BAD-BF3A2386C85B}"/>
  </bookViews>
  <sheets>
    <sheet name="March 2025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C35" i="1"/>
  <c r="D35" i="1" s="1"/>
  <c r="C34" i="1"/>
  <c r="D34" i="1" s="1"/>
  <c r="C33" i="1"/>
  <c r="B33" i="1"/>
  <c r="C32" i="1"/>
  <c r="B32" i="1"/>
  <c r="B36" i="1" s="1"/>
  <c r="C31" i="1"/>
  <c r="D31" i="1" s="1"/>
  <c r="C30" i="1"/>
  <c r="D30" i="1" s="1"/>
  <c r="C29" i="1"/>
  <c r="D29" i="1" s="1"/>
  <c r="C28" i="1"/>
  <c r="D28" i="1" s="1"/>
  <c r="C27" i="1"/>
  <c r="D27" i="1" s="1"/>
  <c r="C26" i="1"/>
  <c r="D26" i="1" s="1"/>
  <c r="C25" i="1"/>
  <c r="D25" i="1" s="1"/>
  <c r="C24" i="1"/>
  <c r="D24" i="1" s="1"/>
  <c r="C23" i="1"/>
  <c r="D23" i="1" s="1"/>
  <c r="C21" i="1"/>
  <c r="D21" i="1" s="1"/>
  <c r="C20" i="1"/>
  <c r="D20" i="1" s="1"/>
  <c r="C19" i="1"/>
  <c r="D19" i="1" s="1"/>
  <c r="C18" i="1"/>
  <c r="D18" i="1" s="1"/>
  <c r="C17" i="1"/>
  <c r="D17" i="1" s="1"/>
  <c r="C16" i="1"/>
  <c r="D16" i="1" s="1"/>
  <c r="C15" i="1"/>
  <c r="D15" i="1" s="1"/>
  <c r="C14" i="1"/>
  <c r="D14" i="1" s="1"/>
  <c r="C13" i="1"/>
  <c r="C10" i="1"/>
  <c r="B10" i="1"/>
  <c r="D10" i="1" s="1"/>
  <c r="B7" i="1"/>
  <c r="D6" i="1"/>
  <c r="C5" i="1"/>
  <c r="D4" i="1"/>
  <c r="D3" i="1"/>
  <c r="D7" i="1" s="1"/>
  <c r="B37" i="1" l="1"/>
  <c r="D33" i="1"/>
  <c r="C36" i="1"/>
  <c r="C37" i="1" s="1"/>
  <c r="D13" i="1"/>
  <c r="D32" i="1"/>
  <c r="D36" i="1" l="1"/>
  <c r="D37" i="1" s="1"/>
</calcChain>
</file>

<file path=xl/sharedStrings.xml><?xml version="1.0" encoding="utf-8"?>
<sst xmlns="http://schemas.openxmlformats.org/spreadsheetml/2006/main" count="40" uniqueCount="38">
  <si>
    <t>FY'25 March CACVB Financials</t>
  </si>
  <si>
    <t>Revenue Detail</t>
  </si>
  <si>
    <t>FY 25 Budget</t>
  </si>
  <si>
    <t>Revenue</t>
  </si>
  <si>
    <t>Balance</t>
  </si>
  <si>
    <t>Contributions from City</t>
  </si>
  <si>
    <t>Contributions from County</t>
  </si>
  <si>
    <t>Miscellaneous Income (Website)</t>
  </si>
  <si>
    <t>Expenses - Salaries</t>
  </si>
  <si>
    <t>Expenditures</t>
  </si>
  <si>
    <t>Remaining Balance</t>
  </si>
  <si>
    <t>Total Payroll</t>
  </si>
  <si>
    <t>Expenditures - Marketing-Related</t>
  </si>
  <si>
    <t>Advertising &amp; Marketing</t>
  </si>
  <si>
    <t>Website Development</t>
  </si>
  <si>
    <t xml:space="preserve">Printing </t>
  </si>
  <si>
    <t>Postage</t>
  </si>
  <si>
    <t>Research</t>
  </si>
  <si>
    <t>Non-Local Travel</t>
  </si>
  <si>
    <t>Dues/Subscriptions</t>
  </si>
  <si>
    <t>Telephone - Toll-Free &amp; Cell</t>
  </si>
  <si>
    <t>Van Expenditures (Maint, Fuel, etc.)</t>
  </si>
  <si>
    <t>Expenditures - Administrative</t>
  </si>
  <si>
    <t>Insurance Liability</t>
  </si>
  <si>
    <t>Equipment Rental</t>
  </si>
  <si>
    <t>Office Lease</t>
  </si>
  <si>
    <t>Janitorial Services</t>
  </si>
  <si>
    <t>Education &amp; Training</t>
  </si>
  <si>
    <t>Local Travel (Mileage Reimbursement)</t>
  </si>
  <si>
    <t>Office Supplies</t>
  </si>
  <si>
    <t>Meals</t>
  </si>
  <si>
    <t>Other Contractual Services</t>
  </si>
  <si>
    <t>I.T. Fees (Hardware &amp; Software + Services)</t>
  </si>
  <si>
    <t>Machinery/Furniture (Non-Cap)</t>
  </si>
  <si>
    <t>Professional Services</t>
  </si>
  <si>
    <t>GF Admin Charges</t>
  </si>
  <si>
    <t>Total Expenses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</si>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</sst>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17" fontId="2" fillId="0" borderId="0" xfId="0" quotePrefix="1" applyNumberFormat="1" applyFont="1"/>
    <xf numFmtId="43" fontId="0" fillId="0" borderId="0" xfId="0" applyNumberForma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43" fontId="0" fillId="0" borderId="1" xfId="0" applyNumberFormat="1" applyBorder="1"/>
    <xf numFmtId="43" fontId="1" fillId="0" borderId="0" xfId="0" applyNumberFormat="1" applyFont="1"/>
    <xf numFmtId="43" fontId="1" fillId="0" borderId="2" xfId="0" applyNumberFormat="1" applyFont="1" applyBorder="1"/>
    <xf numFmtId="0" fontId="0" fillId="2" borderId="0" xfId="0" applyFill="1"/>
    <xf numFmtId="43" fontId="0" fillId="2" borderId="0" xfId="0" applyNumberFormat="1" applyFill="1"/>
    <xf numFmtId="0" fontId="1" fillId="0" borderId="0" xfId="0" applyFont="1"/>
    <xf numFmtId="0" fontId="3" fillId="0" borderId="0" xfId="0" applyFont="1"/>
    <xf numFmtId="43" fontId="4" fillId="0" borderId="0" xfId="0" applyNumberFormat="1" applyFont="1"/>
    <xf numFmtId="3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lbemarlecountyva-my.sharepoint.com/personal/koleary_albemarle_org/Documents/Desktop/March%20FY25%20Financials.xlsx" TargetMode="External"/><Relationship Id="rId1" Type="http://schemas.openxmlformats.org/officeDocument/2006/relationships/externalLinkPath" Target="/personal/koleary_albemarle_org/Documents/Desktop/March%20FY25%20Financia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ard"/>
      <sheetName val="Budget"/>
      <sheetName val="Revenue"/>
      <sheetName val="Advertising &amp; Marketing"/>
      <sheetName val="PrePay Adjustments"/>
      <sheetName val="Albe Admin Fee"/>
      <sheetName val="ARPA &amp; Grants"/>
      <sheetName val="Audit Payments"/>
      <sheetName val="Contract Copier &amp; H2O"/>
      <sheetName val="Dues"/>
      <sheetName val="Education"/>
      <sheetName val="Fund Balance"/>
      <sheetName val="IT &amp; Software"/>
      <sheetName val="Lease, Janitorial &amp; Electric"/>
      <sheetName val="Machinery Furniture"/>
      <sheetName val="Mileage Reimbursement"/>
      <sheetName val="Office Supplies"/>
      <sheetName val="Payroll"/>
      <sheetName val="Phone"/>
      <sheetName val="Postage"/>
      <sheetName val="Printing"/>
      <sheetName val="Research"/>
      <sheetName val="Travel &amp; Meals"/>
      <sheetName val="Website"/>
      <sheetName val="Vans"/>
      <sheetName val="PCard"/>
      <sheetName val="Check Run"/>
    </sheetNames>
    <sheetDataSet>
      <sheetData sheetId="0"/>
      <sheetData sheetId="1">
        <row r="4">
          <cell r="C4">
            <v>37833.179999999993</v>
          </cell>
        </row>
        <row r="18">
          <cell r="B18">
            <v>1294790</v>
          </cell>
          <cell r="C18">
            <v>941765.33</v>
          </cell>
        </row>
        <row r="22">
          <cell r="C22">
            <v>855163.31</v>
          </cell>
        </row>
        <row r="23">
          <cell r="C23">
            <v>22453.34</v>
          </cell>
        </row>
        <row r="24">
          <cell r="C24">
            <v>19224.62</v>
          </cell>
        </row>
        <row r="25">
          <cell r="C25">
            <v>8281.0299999999988</v>
          </cell>
        </row>
        <row r="27">
          <cell r="C27">
            <v>23441.050000000003</v>
          </cell>
        </row>
        <row r="28">
          <cell r="C28">
            <v>19979.5</v>
          </cell>
        </row>
        <row r="29">
          <cell r="C29">
            <v>10234.519999999999</v>
          </cell>
        </row>
        <row r="30">
          <cell r="C30">
            <v>1318.9</v>
          </cell>
        </row>
        <row r="32">
          <cell r="C32">
            <v>5118</v>
          </cell>
        </row>
        <row r="33">
          <cell r="C33">
            <v>1114.0900000000001</v>
          </cell>
        </row>
        <row r="34">
          <cell r="C34">
            <v>49745.530000000006</v>
          </cell>
        </row>
        <row r="35">
          <cell r="C35">
            <v>4625</v>
          </cell>
        </row>
        <row r="36">
          <cell r="C36">
            <v>9188.57</v>
          </cell>
        </row>
        <row r="37">
          <cell r="C37">
            <v>2253.31</v>
          </cell>
        </row>
        <row r="38">
          <cell r="C38">
            <v>9779.74</v>
          </cell>
        </row>
        <row r="39">
          <cell r="C39">
            <v>2165.6099999999997</v>
          </cell>
        </row>
        <row r="40">
          <cell r="C40">
            <v>1555.05</v>
          </cell>
        </row>
        <row r="41">
          <cell r="C41">
            <v>111.21000000000001</v>
          </cell>
        </row>
        <row r="42">
          <cell r="C42">
            <v>6282.3</v>
          </cell>
        </row>
        <row r="43">
          <cell r="C43">
            <v>3500</v>
          </cell>
        </row>
        <row r="44">
          <cell r="C44">
            <v>26726.76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7">
          <cell r="C7">
            <v>2930</v>
          </cell>
        </row>
      </sheetData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4DA28-16A8-49DA-AC59-F5BCADFDD348}">
  <sheetPr>
    <pageSetUpPr fitToPage="1"/>
  </sheetPr>
  <dimension ref="A1:D50"/>
  <sheetViews>
    <sheetView tabSelected="1" workbookViewId="0">
      <selection activeCell="D3" sqref="D3"/>
    </sheetView>
  </sheetViews>
  <sheetFormatPr defaultRowHeight="14.45"/>
  <cols>
    <col min="1" max="1" width="37" customWidth="1"/>
    <col min="2" max="4" width="23.7109375" customWidth="1"/>
  </cols>
  <sheetData>
    <row r="1" spans="1:4" ht="21">
      <c r="A1" s="1" t="s">
        <v>0</v>
      </c>
      <c r="C1" s="2"/>
      <c r="D1" s="2"/>
    </row>
    <row r="2" spans="1:4" ht="25.9" customHeight="1">
      <c r="A2" s="3" t="s">
        <v>1</v>
      </c>
      <c r="B2" s="4" t="s">
        <v>2</v>
      </c>
      <c r="C2" s="4" t="s">
        <v>3</v>
      </c>
      <c r="D2" s="5" t="s">
        <v>4</v>
      </c>
    </row>
    <row r="3" spans="1:4">
      <c r="A3" t="s">
        <v>5</v>
      </c>
      <c r="B3" s="2">
        <v>1522235</v>
      </c>
      <c r="C3" s="2"/>
      <c r="D3" s="2">
        <f>SUM(B3)</f>
        <v>1522235</v>
      </c>
    </row>
    <row r="4" spans="1:4">
      <c r="A4" t="s">
        <v>6</v>
      </c>
      <c r="B4" s="2">
        <v>1150441</v>
      </c>
      <c r="C4" s="2"/>
      <c r="D4" s="2">
        <f>SUM(B4)</f>
        <v>1150441</v>
      </c>
    </row>
    <row r="5" spans="1:4">
      <c r="A5" t="s">
        <v>7</v>
      </c>
      <c r="B5" s="2">
        <v>40000</v>
      </c>
      <c r="C5" s="2">
        <f>SUM([1]Budget!C4)</f>
        <v>37833.179999999993</v>
      </c>
      <c r="D5" s="2">
        <f>SUM(B5-C5)</f>
        <v>2166.820000000007</v>
      </c>
    </row>
    <row r="6" spans="1:4">
      <c r="B6" s="6"/>
      <c r="C6" s="2"/>
      <c r="D6" s="2">
        <f>SUM(C6:C6)</f>
        <v>0</v>
      </c>
    </row>
    <row r="7" spans="1:4">
      <c r="B7" s="7">
        <f>SUM(B3:B6)</f>
        <v>2712676</v>
      </c>
      <c r="C7" s="2"/>
      <c r="D7" s="8">
        <f>SUM(D3:D6)</f>
        <v>2674842.8199999998</v>
      </c>
    </row>
    <row r="8" spans="1:4" ht="9" customHeight="1">
      <c r="A8" s="9"/>
      <c r="B8" s="10"/>
      <c r="C8" s="10"/>
      <c r="D8" s="10"/>
    </row>
    <row r="9" spans="1:4" ht="25.9" customHeight="1">
      <c r="A9" s="3" t="s">
        <v>8</v>
      </c>
      <c r="B9" s="5" t="s">
        <v>2</v>
      </c>
      <c r="C9" s="5" t="s">
        <v>9</v>
      </c>
      <c r="D9" s="5" t="s">
        <v>10</v>
      </c>
    </row>
    <row r="10" spans="1:4">
      <c r="A10" s="11" t="s">
        <v>11</v>
      </c>
      <c r="B10" s="7">
        <f>SUM([1]Budget!B18)</f>
        <v>1294790</v>
      </c>
      <c r="C10" s="7">
        <f>SUM([1]Budget!C18)</f>
        <v>941765.33</v>
      </c>
      <c r="D10" s="7">
        <f>SUM(B10-C10)</f>
        <v>353024.67000000004</v>
      </c>
    </row>
    <row r="11" spans="1:4" ht="8.4499999999999993" customHeight="1">
      <c r="A11" s="9"/>
      <c r="B11" s="10"/>
      <c r="C11" s="10"/>
      <c r="D11" s="10"/>
    </row>
    <row r="12" spans="1:4" ht="25.9" customHeight="1">
      <c r="A12" s="12" t="s">
        <v>12</v>
      </c>
      <c r="B12" s="2"/>
      <c r="C12" s="2"/>
      <c r="D12" s="5" t="s">
        <v>4</v>
      </c>
    </row>
    <row r="13" spans="1:4">
      <c r="A13" t="s">
        <v>13</v>
      </c>
      <c r="B13" s="13">
        <v>967108</v>
      </c>
      <c r="C13" s="2">
        <f>SUM([1]Budget!C22)</f>
        <v>855163.31</v>
      </c>
      <c r="D13" s="13">
        <f t="shared" ref="D13:D21" si="0">SUM(B13-C13)</f>
        <v>111944.68999999994</v>
      </c>
    </row>
    <row r="14" spans="1:4">
      <c r="A14" t="s">
        <v>14</v>
      </c>
      <c r="B14" s="13">
        <v>30000</v>
      </c>
      <c r="C14" s="14">
        <f>SUM([1]Budget!C23)</f>
        <v>22453.34</v>
      </c>
      <c r="D14" s="13">
        <f t="shared" si="0"/>
        <v>7546.66</v>
      </c>
    </row>
    <row r="15" spans="1:4">
      <c r="A15" t="s">
        <v>15</v>
      </c>
      <c r="B15" s="2">
        <v>45000</v>
      </c>
      <c r="C15" s="14">
        <f>SUM([1]Budget!C24)</f>
        <v>19224.62</v>
      </c>
      <c r="D15" s="13">
        <f t="shared" si="0"/>
        <v>25775.38</v>
      </c>
    </row>
    <row r="16" spans="1:4">
      <c r="A16" t="s">
        <v>16</v>
      </c>
      <c r="B16" s="13">
        <v>11000</v>
      </c>
      <c r="C16" s="14">
        <f>SUM([1]Budget!C25)</f>
        <v>8281.0299999999988</v>
      </c>
      <c r="D16" s="13">
        <f t="shared" si="0"/>
        <v>2718.9700000000012</v>
      </c>
    </row>
    <row r="17" spans="1:4">
      <c r="A17" t="s">
        <v>17</v>
      </c>
      <c r="B17" s="13">
        <v>75000</v>
      </c>
      <c r="C17" s="14">
        <f>SUM([1]Research!C7)</f>
        <v>2930</v>
      </c>
      <c r="D17" s="13">
        <f t="shared" si="0"/>
        <v>72070</v>
      </c>
    </row>
    <row r="18" spans="1:4">
      <c r="A18" t="s">
        <v>18</v>
      </c>
      <c r="B18" s="2">
        <v>30000</v>
      </c>
      <c r="C18" s="14">
        <f>SUM([1]Budget!C27)</f>
        <v>23441.050000000003</v>
      </c>
      <c r="D18" s="13">
        <f t="shared" si="0"/>
        <v>6558.9499999999971</v>
      </c>
    </row>
    <row r="19" spans="1:4">
      <c r="A19" t="s">
        <v>19</v>
      </c>
      <c r="B19" s="2">
        <v>25000</v>
      </c>
      <c r="C19" s="14">
        <f>SUM([1]Budget!C28)</f>
        <v>19979.5</v>
      </c>
      <c r="D19" s="13">
        <f t="shared" si="0"/>
        <v>5020.5</v>
      </c>
    </row>
    <row r="20" spans="1:4">
      <c r="A20" t="s">
        <v>20</v>
      </c>
      <c r="B20" s="2">
        <v>14500</v>
      </c>
      <c r="C20" s="14">
        <f>SUM([1]Budget!C29)</f>
        <v>10234.519999999999</v>
      </c>
      <c r="D20" s="13">
        <f t="shared" si="0"/>
        <v>4265.4800000000014</v>
      </c>
    </row>
    <row r="21" spans="1:4">
      <c r="A21" t="s">
        <v>21</v>
      </c>
      <c r="B21" s="13">
        <v>15000</v>
      </c>
      <c r="C21" s="14">
        <f>SUM([1]Budget!C30)</f>
        <v>1318.9</v>
      </c>
      <c r="D21" s="13">
        <f t="shared" si="0"/>
        <v>13681.1</v>
      </c>
    </row>
    <row r="22" spans="1:4" ht="25.9" customHeight="1">
      <c r="A22" s="12" t="s">
        <v>22</v>
      </c>
      <c r="B22" s="2"/>
      <c r="C22" s="2"/>
      <c r="D22" s="2"/>
    </row>
    <row r="23" spans="1:4">
      <c r="A23" t="s">
        <v>23</v>
      </c>
      <c r="B23" s="2">
        <v>5118</v>
      </c>
      <c r="C23" s="2">
        <f>SUM([1]Budget!C32)</f>
        <v>5118</v>
      </c>
      <c r="D23" s="14">
        <f>SUM(B23-C23)</f>
        <v>0</v>
      </c>
    </row>
    <row r="24" spans="1:4">
      <c r="A24" t="s">
        <v>24</v>
      </c>
      <c r="B24" s="2">
        <v>3000</v>
      </c>
      <c r="C24" s="2">
        <f>SUM([1]Budget!C33)</f>
        <v>1114.0900000000001</v>
      </c>
      <c r="D24" s="14">
        <f t="shared" ref="D24:D35" si="1">SUM(B24-C24)</f>
        <v>1885.9099999999999</v>
      </c>
    </row>
    <row r="25" spans="1:4">
      <c r="A25" t="s">
        <v>25</v>
      </c>
      <c r="B25" s="2">
        <v>56000</v>
      </c>
      <c r="C25" s="2">
        <f>SUM([1]Budget!C34)</f>
        <v>49745.530000000006</v>
      </c>
      <c r="D25" s="14">
        <f t="shared" si="1"/>
        <v>6254.4699999999939</v>
      </c>
    </row>
    <row r="26" spans="1:4">
      <c r="A26" t="s">
        <v>26</v>
      </c>
      <c r="B26" s="2">
        <v>7000</v>
      </c>
      <c r="C26" s="2">
        <f>SUM([1]Budget!C35)</f>
        <v>4625</v>
      </c>
      <c r="D26" s="2">
        <f t="shared" si="1"/>
        <v>2375</v>
      </c>
    </row>
    <row r="27" spans="1:4">
      <c r="A27" t="s">
        <v>27</v>
      </c>
      <c r="B27" s="2">
        <v>25000</v>
      </c>
      <c r="C27" s="2">
        <f>SUM([1]Budget!C36)</f>
        <v>9188.57</v>
      </c>
      <c r="D27" s="14">
        <f t="shared" si="1"/>
        <v>15811.43</v>
      </c>
    </row>
    <row r="28" spans="1:4">
      <c r="A28" t="s">
        <v>28</v>
      </c>
      <c r="B28" s="2">
        <v>5000</v>
      </c>
      <c r="C28" s="2">
        <f>SUM([1]Budget!C37)</f>
        <v>2253.31</v>
      </c>
      <c r="D28" s="14">
        <f t="shared" si="1"/>
        <v>2746.69</v>
      </c>
    </row>
    <row r="29" spans="1:4">
      <c r="A29" t="s">
        <v>29</v>
      </c>
      <c r="B29" s="2">
        <v>4000</v>
      </c>
      <c r="C29" s="2">
        <f>SUM([1]Budget!C39)</f>
        <v>2165.6099999999997</v>
      </c>
      <c r="D29" s="14">
        <f t="shared" si="1"/>
        <v>1834.3900000000003</v>
      </c>
    </row>
    <row r="30" spans="1:4">
      <c r="A30" t="s">
        <v>30</v>
      </c>
      <c r="B30" s="2">
        <v>4000</v>
      </c>
      <c r="C30" s="2">
        <f>SUM([1]Budget!C40)</f>
        <v>1555.05</v>
      </c>
      <c r="D30" s="14">
        <f t="shared" si="1"/>
        <v>2444.9499999999998</v>
      </c>
    </row>
    <row r="31" spans="1:4">
      <c r="A31" t="s">
        <v>31</v>
      </c>
      <c r="B31" s="2">
        <v>3000</v>
      </c>
      <c r="C31" s="2">
        <f>SUM([1]Budget!C41)</f>
        <v>111.21000000000001</v>
      </c>
      <c r="D31" s="14">
        <f t="shared" si="1"/>
        <v>2888.79</v>
      </c>
    </row>
    <row r="32" spans="1:4">
      <c r="A32" t="s">
        <v>32</v>
      </c>
      <c r="B32" s="2">
        <f>5000+9206+5000</f>
        <v>19206</v>
      </c>
      <c r="C32" s="2">
        <f>SUM([1]Budget!C38)</f>
        <v>9779.74</v>
      </c>
      <c r="D32" s="2">
        <f>SUM(B32-C32)</f>
        <v>9426.26</v>
      </c>
    </row>
    <row r="33" spans="1:4">
      <c r="A33" t="s">
        <v>33</v>
      </c>
      <c r="B33" s="2">
        <f>8000+2500</f>
        <v>10500</v>
      </c>
      <c r="C33" s="2">
        <f>SUM([1]Budget!C42)</f>
        <v>6282.3</v>
      </c>
      <c r="D33" s="14">
        <f t="shared" si="1"/>
        <v>4217.7</v>
      </c>
    </row>
    <row r="34" spans="1:4">
      <c r="A34" t="s">
        <v>34</v>
      </c>
      <c r="B34" s="2">
        <v>10000</v>
      </c>
      <c r="C34" s="14">
        <f>SUM([1]Budget!C43)</f>
        <v>3500</v>
      </c>
      <c r="D34" s="14">
        <f t="shared" si="1"/>
        <v>6500</v>
      </c>
    </row>
    <row r="35" spans="1:4">
      <c r="A35" t="s">
        <v>35</v>
      </c>
      <c r="B35" s="2">
        <v>53454</v>
      </c>
      <c r="C35" s="14">
        <f>SUM([1]Budget!C44)</f>
        <v>26726.76</v>
      </c>
      <c r="D35" s="14">
        <f t="shared" si="1"/>
        <v>26727.24</v>
      </c>
    </row>
    <row r="36" spans="1:4" ht="18" customHeight="1">
      <c r="A36" s="11" t="s">
        <v>36</v>
      </c>
      <c r="B36" s="7">
        <f>SUM(B13:B35)</f>
        <v>1417886</v>
      </c>
      <c r="C36" s="7">
        <f>SUM(C13:C35)</f>
        <v>1085191.4400000002</v>
      </c>
      <c r="D36" s="7">
        <f>SUM(D13:D35)</f>
        <v>332694.56</v>
      </c>
    </row>
    <row r="37" spans="1:4" ht="18" customHeight="1">
      <c r="A37" s="11" t="s">
        <v>37</v>
      </c>
      <c r="B37" s="7">
        <f>SUM(B36+B10)</f>
        <v>2712676</v>
      </c>
      <c r="C37" s="7">
        <f>SUM(C36+C10)</f>
        <v>2026956.77</v>
      </c>
      <c r="D37" s="7">
        <f>SUM(D36+D10)</f>
        <v>685719.23</v>
      </c>
    </row>
    <row r="38" spans="1:4">
      <c r="A38" s="11"/>
      <c r="B38" s="7"/>
      <c r="C38" s="7"/>
      <c r="D38" s="7"/>
    </row>
    <row r="39" spans="1:4">
      <c r="B39" s="2"/>
    </row>
    <row r="50" customFormat="1" ht="10.5" customHeight="1"/>
  </sheetData>
  <pageMargins left="0.25" right="0.25" top="0.75" bottom="0.75" header="0.3" footer="0.3"/>
  <pageSetup scale="9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197c83c-9881-4602-849f-d7bdc5f736aa" xsi:nil="true"/>
    <_ip_UnifiedCompliancePolicyUIAction xmlns="http://schemas.microsoft.com/sharepoint/v3" xsi:nil="true"/>
    <lcf76f155ced4ddcb4097134ff3c332f xmlns="57e93ad4-19d2-403a-87fc-8a6bf8159da0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B6D2F43FD46243A96FBFBC77F7C1BE" ma:contentTypeVersion="19" ma:contentTypeDescription="Create a new document." ma:contentTypeScope="" ma:versionID="fc1c79717e71317a84c0e0df0ecf57c3">
  <xsd:schema xmlns:xsd="http://www.w3.org/2001/XMLSchema" xmlns:xs="http://www.w3.org/2001/XMLSchema" xmlns:p="http://schemas.microsoft.com/office/2006/metadata/properties" xmlns:ns1="http://schemas.microsoft.com/sharepoint/v3" xmlns:ns2="0197c83c-9881-4602-849f-d7bdc5f736aa" xmlns:ns3="57e93ad4-19d2-403a-87fc-8a6bf8159da0" targetNamespace="http://schemas.microsoft.com/office/2006/metadata/properties" ma:root="true" ma:fieldsID="039f1cf3e1e6ab02472bb488915721d6" ns1:_="" ns2:_="" ns3:_="">
    <xsd:import namespace="http://schemas.microsoft.com/sharepoint/v3"/>
    <xsd:import namespace="0197c83c-9881-4602-849f-d7bdc5f736aa"/>
    <xsd:import namespace="57e93ad4-19d2-403a-87fc-8a6bf8159da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97c83c-9881-4602-849f-d7bdc5f736a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45376a4e-fd8e-4260-bb2f-d3d2098530c7}" ma:internalName="TaxCatchAll" ma:showField="CatchAllData" ma:web="0197c83c-9881-4602-849f-d7bdc5f736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93ad4-19d2-403a-87fc-8a6bf8159d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924e26d1-dad4-4ac5-8266-47af6b1647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4126A4-F6A4-4DC9-8BCE-1E7EEE693BA1}"/>
</file>

<file path=customXml/itemProps2.xml><?xml version="1.0" encoding="utf-8"?>
<ds:datastoreItem xmlns:ds="http://schemas.openxmlformats.org/officeDocument/2006/customXml" ds:itemID="{27C9A34D-9EA4-4897-B90A-7C51AB910144}"/>
</file>

<file path=customXml/itemProps3.xml><?xml version="1.0" encoding="utf-8"?>
<ds:datastoreItem xmlns:ds="http://schemas.openxmlformats.org/officeDocument/2006/customXml" ds:itemID="{A557E8FE-7626-45BE-9635-C8E15839C8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Kathy O'Leary</dc:creator>
  <cp:keywords/>
  <dc:description/>
  <cp:lastModifiedBy/>
  <cp:revision/>
  <dcterms:created xsi:type="dcterms:W3CDTF">2025-04-08T16:55:43Z</dcterms:created>
  <dcterms:modified xsi:type="dcterms:W3CDTF">2026-01-08T18:39:45Z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0x010100FFB6D2F43FD46243A96FBFBC77F7C1BE</vt:lpwstr>
  </property>
  <property fmtid="{D5CDD505-2E9C-101B-9397-08002B2CF9AE}" pid="3" name="MediaServiceImageTags">
    <vt:lpwstr/>
  </property>
</Properties>
</file>